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769063d6f9f7912/☆☆女神ハトホル/4.1_会計の仕事/19_ホームページ/"/>
    </mc:Choice>
  </mc:AlternateContent>
  <xr:revisionPtr revIDLastSave="671" documentId="11_AD4D066CA252ABDACC1048E43914FF7C72EEDF5E" xr6:coauthVersionLast="47" xr6:coauthVersionMax="47" xr10:uidLastSave="{5AB58382-ECA3-492F-AE97-C3E98947CED2}"/>
  <bookViews>
    <workbookView xWindow="-110" yWindow="-110" windowWidth="19420" windowHeight="10420" xr2:uid="{00000000-000D-0000-FFFF-FFFF00000000}"/>
  </bookViews>
  <sheets>
    <sheet name="ケース1" sheetId="1" r:id="rId1"/>
    <sheet name="ケース2" sheetId="3" r:id="rId2"/>
    <sheet name="ケース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4" l="1"/>
  <c r="E27" i="4"/>
  <c r="H26" i="4"/>
  <c r="H24" i="4"/>
  <c r="G23" i="4"/>
  <c r="G25" i="4" s="1"/>
  <c r="G27" i="4" s="1"/>
  <c r="F23" i="4"/>
  <c r="F25" i="4" s="1"/>
  <c r="F27" i="4" s="1"/>
  <c r="E23" i="4"/>
  <c r="E25" i="4" s="1"/>
  <c r="H22" i="4"/>
  <c r="H21" i="4"/>
  <c r="H13" i="4"/>
  <c r="H12" i="4"/>
  <c r="H9" i="4"/>
  <c r="G8" i="4"/>
  <c r="G10" i="4" s="1"/>
  <c r="G14" i="4" s="1"/>
  <c r="F8" i="4"/>
  <c r="F10" i="4" s="1"/>
  <c r="F14" i="4" s="1"/>
  <c r="E8" i="4"/>
  <c r="E10" i="4" s="1"/>
  <c r="E14" i="4" s="1"/>
  <c r="H7" i="4"/>
  <c r="H6" i="4"/>
  <c r="R44" i="3"/>
  <c r="M43" i="3"/>
  <c r="M42" i="3"/>
  <c r="M41" i="3"/>
  <c r="M39" i="3"/>
  <c r="R45" i="3"/>
  <c r="R24" i="3"/>
  <c r="R28" i="3" s="1"/>
  <c r="M26" i="3"/>
  <c r="M24" i="3"/>
  <c r="M25" i="3"/>
  <c r="J22" i="1"/>
  <c r="J20" i="1"/>
  <c r="K23" i="1"/>
  <c r="J23" i="1"/>
  <c r="L23" i="1" s="1"/>
  <c r="K22" i="1"/>
  <c r="K21" i="1" s="1"/>
  <c r="K24" i="1" s="1"/>
  <c r="K20" i="1"/>
  <c r="K13" i="1"/>
  <c r="K11" i="1"/>
  <c r="K14" i="1"/>
  <c r="J14" i="1"/>
  <c r="L14" i="1" s="1"/>
  <c r="J13" i="1"/>
  <c r="J12" i="1" s="1"/>
  <c r="J11" i="1"/>
  <c r="F22" i="1"/>
  <c r="F23" i="1"/>
  <c r="G20" i="1"/>
  <c r="F13" i="1"/>
  <c r="G14" i="1" s="1"/>
  <c r="G11" i="1"/>
  <c r="H23" i="4" l="1"/>
  <c r="H25" i="4" s="1"/>
  <c r="H8" i="4"/>
  <c r="H10" i="4" s="1"/>
  <c r="H14" i="4" s="1"/>
  <c r="J21" i="1"/>
  <c r="L21" i="1" s="1"/>
  <c r="M44" i="3"/>
  <c r="M45" i="3" s="1"/>
  <c r="M28" i="3"/>
  <c r="J24" i="1"/>
  <c r="L24" i="1" s="1"/>
  <c r="L22" i="1"/>
  <c r="L20" i="1"/>
  <c r="J15" i="1"/>
  <c r="L13" i="1"/>
  <c r="L11" i="1"/>
  <c r="K12" i="1"/>
  <c r="L12" i="1" s="1"/>
  <c r="G23" i="1"/>
  <c r="G24" i="1" s="1"/>
  <c r="G15" i="1"/>
  <c r="H27" i="4" l="1"/>
  <c r="K15" i="1"/>
  <c r="L15" i="1"/>
</calcChain>
</file>

<file path=xl/sharedStrings.xml><?xml version="1.0" encoding="utf-8"?>
<sst xmlns="http://schemas.openxmlformats.org/spreadsheetml/2006/main" count="189" uniqueCount="155">
  <si>
    <t>商品Ａの販売価格は1,000円、年間9,000個販売しており、年間売上高は9,000,000円です。</t>
  </si>
  <si>
    <t>商品Ａの原価は、材料費などの変動費が１個あたり500円、減価償却費や労務費などの固定費が年間4,000,000円です。</t>
    <rPh sb="28" eb="33">
      <t>ゲンカショウキャクヒ</t>
    </rPh>
    <phoneticPr fontId="1"/>
  </si>
  <si>
    <t>原価=@500×9,000個+4,000,000=8,500,000となります。生産能力は年10,000個分あり、1,000個分の余裕があります。</t>
    <rPh sb="0" eb="2">
      <t>ゲンカ</t>
    </rPh>
    <rPh sb="13" eb="14">
      <t>コ</t>
    </rPh>
    <phoneticPr fontId="1"/>
  </si>
  <si>
    <t>当期の損益は、売上高-原価=9,000,000-8,500,000=500,000となります。</t>
    <rPh sb="0" eb="2">
      <t>トウキ</t>
    </rPh>
    <rPh sb="3" eb="5">
      <t>ソンエキ</t>
    </rPh>
    <rPh sb="7" eb="10">
      <t>ウリアゲダカ</t>
    </rPh>
    <rPh sb="11" eb="13">
      <t>ゲンカ</t>
    </rPh>
    <phoneticPr fontId="1"/>
  </si>
  <si>
    <t>①1,000個追加注文する条件として、販売価格1,000円から200円の値引きが求められました。</t>
    <phoneticPr fontId="1"/>
  </si>
  <si>
    <t>差額収益</t>
    <rPh sb="0" eb="2">
      <t>サガク</t>
    </rPh>
    <rPh sb="2" eb="4">
      <t>シュウエキ</t>
    </rPh>
    <phoneticPr fontId="1"/>
  </si>
  <si>
    <t>差額原価</t>
    <rPh sb="0" eb="4">
      <t>サガクゲンカ</t>
    </rPh>
    <phoneticPr fontId="1"/>
  </si>
  <si>
    <t>　変動費</t>
    <rPh sb="1" eb="4">
      <t>ヘンドウヒ</t>
    </rPh>
    <phoneticPr fontId="1"/>
  </si>
  <si>
    <t>　固定費</t>
    <rPh sb="1" eb="4">
      <t>コテイヒ</t>
    </rPh>
    <phoneticPr fontId="1"/>
  </si>
  <si>
    <t>800x1,000個</t>
    <rPh sb="9" eb="10">
      <t>コ</t>
    </rPh>
    <phoneticPr fontId="1"/>
  </si>
  <si>
    <t>500x1,000個</t>
    <rPh sb="9" eb="10">
      <t>コ</t>
    </rPh>
    <phoneticPr fontId="1"/>
  </si>
  <si>
    <t>差額利益</t>
    <rPh sb="0" eb="2">
      <t>サガク</t>
    </rPh>
    <rPh sb="2" eb="4">
      <t>リエキ</t>
    </rPh>
    <phoneticPr fontId="1"/>
  </si>
  <si>
    <t>②2,000個追加注文する条件として、400円の値引き要求、更に1000個分の増産対応で1個当たり250円の追加変動費発生</t>
    <rPh sb="7" eb="11">
      <t>ツイカチュウモン</t>
    </rPh>
    <rPh sb="13" eb="15">
      <t>ジョウケン</t>
    </rPh>
    <rPh sb="22" eb="23">
      <t>エン</t>
    </rPh>
    <rPh sb="24" eb="26">
      <t>ネビ</t>
    </rPh>
    <rPh sb="27" eb="29">
      <t>ヨウキュウ</t>
    </rPh>
    <rPh sb="30" eb="31">
      <t>サラ</t>
    </rPh>
    <rPh sb="36" eb="37">
      <t>コ</t>
    </rPh>
    <rPh sb="37" eb="38">
      <t>ブン</t>
    </rPh>
    <rPh sb="39" eb="43">
      <t>ゾウサンタイオウ</t>
    </rPh>
    <rPh sb="45" eb="47">
      <t>コア</t>
    </rPh>
    <rPh sb="52" eb="53">
      <t>エン</t>
    </rPh>
    <rPh sb="54" eb="59">
      <t>ツイカヘンドウヒ</t>
    </rPh>
    <rPh sb="59" eb="61">
      <t>ハッセイ</t>
    </rPh>
    <phoneticPr fontId="1"/>
  </si>
  <si>
    <t>600x2,000個</t>
    <rPh sb="9" eb="10">
      <t>コ</t>
    </rPh>
    <phoneticPr fontId="1"/>
  </si>
  <si>
    <t>250x1,000個</t>
  </si>
  <si>
    <t>500x2,000個</t>
    <rPh sb="9" eb="10">
      <t>コ</t>
    </rPh>
    <phoneticPr fontId="1"/>
  </si>
  <si>
    <t xml:space="preserve">  →値引いても受注すべき案件</t>
    <phoneticPr fontId="1"/>
  </si>
  <si>
    <t>売上高</t>
    <rPh sb="0" eb="3">
      <t>ウリアゲダカ</t>
    </rPh>
    <phoneticPr fontId="1"/>
  </si>
  <si>
    <t>売上原価</t>
    <rPh sb="0" eb="4">
      <t>ウリアゲゲンカ</t>
    </rPh>
    <phoneticPr fontId="1"/>
  </si>
  <si>
    <t>営業利益</t>
    <rPh sb="0" eb="4">
      <t>エイギョウリエキ</t>
    </rPh>
    <phoneticPr fontId="1"/>
  </si>
  <si>
    <t>受注した時</t>
    <rPh sb="0" eb="2">
      <t>ジュチュウ</t>
    </rPh>
    <rPh sb="4" eb="5">
      <t>トキ</t>
    </rPh>
    <phoneticPr fontId="1"/>
  </si>
  <si>
    <t>受注しない時</t>
    <rPh sb="0" eb="2">
      <t>ジュチュウ</t>
    </rPh>
    <rPh sb="5" eb="6">
      <t>トキ</t>
    </rPh>
    <phoneticPr fontId="1"/>
  </si>
  <si>
    <t>差額</t>
    <rPh sb="0" eb="2">
      <t>サガク</t>
    </rPh>
    <phoneticPr fontId="1"/>
  </si>
  <si>
    <t>固定費</t>
    <rPh sb="0" eb="3">
      <t>コテイヒ</t>
    </rPh>
    <phoneticPr fontId="1"/>
  </si>
  <si>
    <t xml:space="preserve"> </t>
    <phoneticPr fontId="1"/>
  </si>
  <si>
    <t>→値引いてまで受注すべきではない案件</t>
    <phoneticPr fontId="1"/>
  </si>
  <si>
    <t>直接材料費=2,000円</t>
  </si>
  <si>
    <t>直接労務費=1,000円×2時間=2,000円</t>
  </si>
  <si>
    <t>製造間接費=500円×2時間=1,000円</t>
  </si>
  <si>
    <t>合計=5,000円</t>
  </si>
  <si>
    <t>部品Bの製造原価</t>
  </si>
  <si>
    <t>直接材料費=1,000円</t>
  </si>
  <si>
    <t>直接労務費=900円×2時間=1,800円</t>
  </si>
  <si>
    <t>製造間接費=500円×1時間=500円</t>
  </si>
  <si>
    <t>機械賃借料=50,000円/500個=100円</t>
  </si>
  <si>
    <t>合計=3,400円</t>
  </si>
  <si>
    <t>部品Bの製造で新たに発生する原価の総額</t>
  </si>
  <si>
    <t>直接材料費=1,000円×500個=500,000円</t>
  </si>
  <si>
    <t>直接労務費=900円×2時間×500個=900,000円</t>
  </si>
  <si>
    <t>変動製造間接費=100円×1時間×500個=50,000円</t>
  </si>
  <si>
    <t>機械賃借料=50,000円</t>
  </si>
  <si>
    <t>合計=1,500,000円</t>
  </si>
  <si>
    <t>部品Bの購入原価の総額</t>
  </si>
  <si>
    <t>=3,200円×500個=1,600,000円</t>
  </si>
  <si>
    <t>C製品の限界利益</t>
  </si>
  <si>
    <t>C製品1個あたりの限界利益</t>
  </si>
  <si>
    <t>販売価格=2,500円</t>
  </si>
  <si>
    <t>直接材料費=800円</t>
  </si>
  <si>
    <t>直接労務費=1,000円×1時間=1,000円</t>
  </si>
  <si>
    <t>変動製造間接費=100円×1時間=100円</t>
  </si>
  <si>
    <t>限界利益=600円</t>
  </si>
  <si>
    <t>部品Bの自製とC製品の製造販売のどちらが有利かの判定</t>
  </si>
  <si>
    <t>180,000円-100,000円=80,000円</t>
  </si>
  <si>
    <t>C製品の限界利益の総額=600円×300個=180,000円</t>
    <phoneticPr fontId="1"/>
  </si>
  <si>
    <t xml:space="preserve">    直接材料費</t>
    <rPh sb="4" eb="6">
      <t>チョクセツ</t>
    </rPh>
    <rPh sb="6" eb="9">
      <t>ザイリョウヒ</t>
    </rPh>
    <phoneticPr fontId="1"/>
  </si>
  <si>
    <t>　機械賃料</t>
    <rPh sb="1" eb="5">
      <t>キカイチンリョウ</t>
    </rPh>
    <phoneticPr fontId="1"/>
  </si>
  <si>
    <t>1,000x500個</t>
    <rPh sb="9" eb="10">
      <t>コ</t>
    </rPh>
    <phoneticPr fontId="1"/>
  </si>
  <si>
    <t xml:space="preserve">   変動製造間接費</t>
    <rPh sb="3" eb="7">
      <t>ヘンドウセイゾウ</t>
    </rPh>
    <rPh sb="7" eb="9">
      <t>カンセツ</t>
    </rPh>
    <rPh sb="9" eb="10">
      <t>ヒ</t>
    </rPh>
    <phoneticPr fontId="1"/>
  </si>
  <si>
    <t>100x1Hx500個</t>
    <rPh sb="10" eb="11">
      <t>コ</t>
    </rPh>
    <phoneticPr fontId="1"/>
  </si>
  <si>
    <t>900x2Hx500個</t>
    <rPh sb="10" eb="11">
      <t>コ</t>
    </rPh>
    <phoneticPr fontId="1"/>
  </si>
  <si>
    <t xml:space="preserve">    合計</t>
    <rPh sb="4" eb="6">
      <t>ゴウケイ</t>
    </rPh>
    <phoneticPr fontId="1"/>
  </si>
  <si>
    <t>　購入原価</t>
    <rPh sb="1" eb="3">
      <t>コウニュウ</t>
    </rPh>
    <rPh sb="3" eb="5">
      <t>ゲンカ</t>
    </rPh>
    <phoneticPr fontId="1"/>
  </si>
  <si>
    <t>3,200x500個</t>
    <rPh sb="9" eb="10">
      <t>コ</t>
    </rPh>
    <phoneticPr fontId="1"/>
  </si>
  <si>
    <t>原価; B&lt;C</t>
    <rPh sb="0" eb="2">
      <t>ゲンカ</t>
    </rPh>
    <phoneticPr fontId="1"/>
  </si>
  <si>
    <t>利益</t>
    <rPh sb="0" eb="2">
      <t>リエキ</t>
    </rPh>
    <phoneticPr fontId="1"/>
  </si>
  <si>
    <t>自製した方が100,000円節約できるので、部品Bを自製するべき。</t>
    <phoneticPr fontId="1"/>
  </si>
  <si>
    <t>判定</t>
    <rPh sb="0" eb="2">
      <t>ハンテイ</t>
    </rPh>
    <phoneticPr fontId="1"/>
  </si>
  <si>
    <t>部品Bの仕入価格　1個あたり3,200円</t>
    <phoneticPr fontId="1"/>
  </si>
  <si>
    <t>C製品を300個製造販売した場合、180,000円の限界利益</t>
    <phoneticPr fontId="1"/>
  </si>
  <si>
    <t>◎製品Bを製造する際のコスト</t>
    <rPh sb="1" eb="3">
      <t>セイヒン</t>
    </rPh>
    <rPh sb="5" eb="7">
      <t>セイゾウ</t>
    </rPh>
    <rPh sb="9" eb="10">
      <t>サイ</t>
    </rPh>
    <phoneticPr fontId="1"/>
  </si>
  <si>
    <t>◎製品Bを購入する際のコスト</t>
    <rPh sb="1" eb="3">
      <t>セイヒン</t>
    </rPh>
    <rPh sb="5" eb="7">
      <t>コウニュウ</t>
    </rPh>
    <rPh sb="9" eb="10">
      <t>サイ</t>
    </rPh>
    <phoneticPr fontId="1"/>
  </si>
  <si>
    <t>遊休時間(500時間)を利用し、新たに部品Bを自製するか、購入するかが検討された。</t>
    <rPh sb="8" eb="10">
      <t>ジカン</t>
    </rPh>
    <phoneticPr fontId="1"/>
  </si>
  <si>
    <t>製造間接費は、変動費が100円/時間、固定費総額は4,000,000円、正常操業度は10,000機械作業時間</t>
    <phoneticPr fontId="1"/>
  </si>
  <si>
    <t>部品Aを製造しており、1個あたり製造原価は以下の通り</t>
    <rPh sb="0" eb="2">
      <t>ブヒン</t>
    </rPh>
    <rPh sb="4" eb="6">
      <t>セイゾウ</t>
    </rPh>
    <phoneticPr fontId="1"/>
  </si>
  <si>
    <t>したがって、正常配賦率は、500円/時間　(100円/時間+4,000,000円/10,000時間=500円/時間)</t>
    <phoneticPr fontId="1"/>
  </si>
  <si>
    <t>部品Bを自製した場合、新たに工員を900円/時間で雇い、専用の機械50,000円の賃借が必要</t>
    <rPh sb="25" eb="26">
      <t>ヤト</t>
    </rPh>
    <rPh sb="44" eb="46">
      <t>ヒツヨウ</t>
    </rPh>
    <phoneticPr fontId="1"/>
  </si>
  <si>
    <t>部品Bの必要数量は500個と見積もられており、機械の生産能力も500個であった。</t>
    <rPh sb="0" eb="2">
      <t>ブヒン</t>
    </rPh>
    <rPh sb="4" eb="6">
      <t>ヒツヨウ</t>
    </rPh>
    <rPh sb="6" eb="8">
      <t>スウリョウ</t>
    </rPh>
    <phoneticPr fontId="1"/>
  </si>
  <si>
    <t>部品Bの1個あたりの製造原価は以下の通り</t>
    <rPh sb="18" eb="19">
      <t>トオ</t>
    </rPh>
    <phoneticPr fontId="1"/>
  </si>
  <si>
    <t>既存設備を利用して新たにC製品を製造販売する案が提示</t>
    <rPh sb="24" eb="26">
      <t>テイジ</t>
    </rPh>
    <phoneticPr fontId="1"/>
  </si>
  <si>
    <t>C製品の販売価格は2,500円/個、直接材料費は800円/個、直接作業時間と機械作業時間はともに1時間/個</t>
    <phoneticPr fontId="1"/>
  </si>
  <si>
    <t>C製品の予想販売数量は300個、遊休機械作業時間500時間のうち300時間をC製品の製造に充てること可能</t>
    <rPh sb="50" eb="52">
      <t>カノウ</t>
    </rPh>
    <phoneticPr fontId="1"/>
  </si>
  <si>
    <t>しかし、残り200時間は遊休となり、部品Bの自製も断念する必要有り</t>
    <rPh sb="29" eb="31">
      <t>ヒツヨウ</t>
    </rPh>
    <rPh sb="31" eb="32">
      <t>アリ</t>
    </rPh>
    <phoneticPr fontId="1"/>
  </si>
  <si>
    <t>部品Bを自製するか、C製品を製造販売するか、どちらの案が有利であるかを再検討する</t>
    <phoneticPr fontId="1"/>
  </si>
  <si>
    <t>◎製品Cを製造販売した際の限界利益</t>
    <rPh sb="1" eb="3">
      <t>セイヒン</t>
    </rPh>
    <rPh sb="5" eb="7">
      <t>セイゾウ</t>
    </rPh>
    <rPh sb="7" eb="9">
      <t>ハンバイ</t>
    </rPh>
    <rPh sb="11" eb="12">
      <t>サイ</t>
    </rPh>
    <rPh sb="13" eb="15">
      <t>ゲンカイ</t>
    </rPh>
    <rPh sb="15" eb="17">
      <t>リエキ</t>
    </rPh>
    <phoneticPr fontId="1"/>
  </si>
  <si>
    <t>◎製品Bの自制を断念した際の機会原価</t>
    <rPh sb="1" eb="3">
      <t>セイヒン</t>
    </rPh>
    <rPh sb="5" eb="7">
      <t>ジセイ</t>
    </rPh>
    <rPh sb="8" eb="10">
      <t>ダンネン</t>
    </rPh>
    <rPh sb="12" eb="13">
      <t>サイ</t>
    </rPh>
    <rPh sb="14" eb="18">
      <t>キカイゲンカ</t>
    </rPh>
    <phoneticPr fontId="1"/>
  </si>
  <si>
    <t>　機会原価</t>
    <rPh sb="1" eb="3">
      <t>キカイ</t>
    </rPh>
    <rPh sb="3" eb="5">
      <t>ゲンカ</t>
    </rPh>
    <phoneticPr fontId="1"/>
  </si>
  <si>
    <t>　</t>
  </si>
  <si>
    <t>変動費</t>
    <rPh sb="0" eb="3">
      <t>ヘンドウヒ</t>
    </rPh>
    <phoneticPr fontId="1"/>
  </si>
  <si>
    <t>　変動費計</t>
    <rPh sb="1" eb="5">
      <t>ヘンドウヒケイ</t>
    </rPh>
    <phoneticPr fontId="1"/>
  </si>
  <si>
    <t>貢献利益</t>
    <rPh sb="0" eb="4">
      <t>コウケンリエキ</t>
    </rPh>
    <phoneticPr fontId="1"/>
  </si>
  <si>
    <t>2,500x300個</t>
    <rPh sb="9" eb="10">
      <t>コ</t>
    </rPh>
    <phoneticPr fontId="1"/>
  </si>
  <si>
    <t>800x300個</t>
    <rPh sb="7" eb="8">
      <t>コ</t>
    </rPh>
    <phoneticPr fontId="1"/>
  </si>
  <si>
    <t xml:space="preserve">   直接労務費</t>
    <rPh sb="3" eb="5">
      <t>チョクセツ</t>
    </rPh>
    <rPh sb="5" eb="8">
      <t>ロウムヒ</t>
    </rPh>
    <phoneticPr fontId="1"/>
  </si>
  <si>
    <t xml:space="preserve">   直接材料費</t>
    <rPh sb="3" eb="5">
      <t>チョクセツ</t>
    </rPh>
    <rPh sb="5" eb="8">
      <t>ザイリョウヒ</t>
    </rPh>
    <phoneticPr fontId="1"/>
  </si>
  <si>
    <t>1,000/Hx300H</t>
    <phoneticPr fontId="1"/>
  </si>
  <si>
    <t>100/Hx300H</t>
    <phoneticPr fontId="1"/>
  </si>
  <si>
    <t>＋</t>
    <phoneticPr fontId="1"/>
  </si>
  <si>
    <t>コスト</t>
    <phoneticPr fontId="1"/>
  </si>
  <si>
    <t>　コスト計</t>
    <rPh sb="4" eb="5">
      <t>ケイ</t>
    </rPh>
    <phoneticPr fontId="1"/>
  </si>
  <si>
    <t>C製品の製造販売によって諦めなければならない機会原価</t>
    <phoneticPr fontId="1"/>
  </si>
  <si>
    <t>部品Bを自製するか購入するかを検討した際に自製が100,000円→機会原価</t>
    <rPh sb="33" eb="37">
      <t>キカイゲンカ</t>
    </rPh>
    <phoneticPr fontId="1"/>
  </si>
  <si>
    <t>したがって、C製品の製造販売で得られる限界利益180,000円と比較されるのは、部品Bを自製した場合の節約額100,000円</t>
    <phoneticPr fontId="1"/>
  </si>
  <si>
    <t>よって、C製品を製造販売した方が、80,000円だけ経済的に有利</t>
    <phoneticPr fontId="1"/>
  </si>
  <si>
    <t>甲社では、A製品、B製品、C製品を製造販売しています。予算編成の結果、以下のような製品別損益計算書を作成しました。</t>
  </si>
  <si>
    <t>製品別損益計算書</t>
  </si>
  <si>
    <t>C製品の生産販売を中止した場合の営業利益</t>
  </si>
  <si>
    <t>各製品の増分原価の合計額</t>
  </si>
  <si>
    <t>各製品の変動費の増加額に個別固定費の増加額を加算して、増分原価を計算します。</t>
  </si>
  <si>
    <t>A製品の増分原価合計</t>
  </si>
  <si>
    <t>=240,000円+25,000円</t>
  </si>
  <si>
    <t>=265,000円</t>
  </si>
  <si>
    <t>B製品の増分原価合計</t>
  </si>
  <si>
    <t>=210,000円+60,000円</t>
  </si>
  <si>
    <t>=270,000円</t>
  </si>
  <si>
    <t>C製品の増分原価合計</t>
  </si>
  <si>
    <t>=255,000円+20,000円</t>
  </si>
  <si>
    <t>=275,000円</t>
  </si>
  <si>
    <t>各製品の増分利益</t>
  </si>
  <si>
    <t>各製品の増分収益300,000円から、上で計算した増分原価を差し引いて増分利益を求めます。</t>
  </si>
  <si>
    <t>A製品の増分利益</t>
  </si>
  <si>
    <t>=300,000円-265,000円</t>
  </si>
  <si>
    <t>=35,000円</t>
  </si>
  <si>
    <t>B製品の増分利益</t>
  </si>
  <si>
    <t>=300,000円-270,000円</t>
  </si>
  <si>
    <t>=30,000円</t>
  </si>
  <si>
    <t>C製品の増分利益</t>
  </si>
  <si>
    <t>=300,000円-275,000円</t>
  </si>
  <si>
    <t>=25,000円</t>
  </si>
  <si>
    <t>以上より、A製品の販売額を300,000円増やした場合の増分利益35,000円が最も大きいので、A製品の生産販売を追加すべきです。</t>
  </si>
  <si>
    <t>変動売上原価</t>
    <rPh sb="0" eb="2">
      <t>ヘンドウ</t>
    </rPh>
    <rPh sb="2" eb="6">
      <t>ウリアゲゲンカ</t>
    </rPh>
    <phoneticPr fontId="1"/>
  </si>
  <si>
    <t>　製造差益</t>
    <rPh sb="1" eb="5">
      <t>セイゾウサエキ</t>
    </rPh>
    <phoneticPr fontId="1"/>
  </si>
  <si>
    <t>変動販売費</t>
    <rPh sb="0" eb="5">
      <t>ヘンドウハンバイヒ</t>
    </rPh>
    <phoneticPr fontId="1"/>
  </si>
  <si>
    <t>　限界利益</t>
    <rPh sb="1" eb="5">
      <t>ゲンカイリエキ</t>
    </rPh>
    <phoneticPr fontId="1"/>
  </si>
  <si>
    <t>A製品</t>
    <rPh sb="1" eb="3">
      <t>セイヒン</t>
    </rPh>
    <phoneticPr fontId="1"/>
  </si>
  <si>
    <t>B製品</t>
    <rPh sb="1" eb="3">
      <t>セイヒン</t>
    </rPh>
    <phoneticPr fontId="1"/>
  </si>
  <si>
    <t>C製品</t>
    <rPh sb="1" eb="3">
      <t>セイヒン</t>
    </rPh>
    <phoneticPr fontId="1"/>
  </si>
  <si>
    <t>合計</t>
    <rPh sb="0" eb="2">
      <t>ゴウケイ</t>
    </rPh>
    <phoneticPr fontId="1"/>
  </si>
  <si>
    <t>(単位:円)</t>
    <rPh sb="1" eb="3">
      <t>タンイ</t>
    </rPh>
    <rPh sb="4" eb="5">
      <t>エン</t>
    </rPh>
    <phoneticPr fontId="1"/>
  </si>
  <si>
    <t>共通固定費900,000円は、工場建物の減価償却費と保険料の合計で、各製品の売上高を基準に配賦</t>
    <phoneticPr fontId="1"/>
  </si>
  <si>
    <t>個別固定費は、各製品の生産をやめれば発生しない</t>
    <phoneticPr fontId="1"/>
  </si>
  <si>
    <t>C製品の営業利益が-100,000円なので、次期の生産販売をやめるべきだとの提案があった</t>
    <rPh sb="38" eb="40">
      <t>テイアン</t>
    </rPh>
    <phoneticPr fontId="1"/>
  </si>
  <si>
    <t>C製品の生産販売を終了すると、営業利益がどれだけ増加するかを計算する</t>
    <phoneticPr fontId="1"/>
  </si>
  <si>
    <t>したがって、C製品の生産販売を中止すれば、営業利益は200,000円少ない50,000円になるので、C製品の生産販売を継続すべき</t>
    <phoneticPr fontId="1"/>
  </si>
  <si>
    <t>上の損益計算書では、C製品の貢献利益が200,000円。これは、共通固定費200,000円の回収に貢献していることを意味する</t>
    <phoneticPr fontId="1"/>
  </si>
  <si>
    <t>個別固定費</t>
    <rPh sb="0" eb="2">
      <t>コベツ</t>
    </rPh>
    <rPh sb="2" eb="5">
      <t>コテイヒ</t>
    </rPh>
    <phoneticPr fontId="1"/>
  </si>
  <si>
    <t>　貢献利益</t>
    <rPh sb="1" eb="5">
      <t>コウケンリエキ</t>
    </rPh>
    <phoneticPr fontId="1"/>
  </si>
  <si>
    <t>共通固定費</t>
    <rPh sb="0" eb="5">
      <t>キョウツウコテイヒ</t>
    </rPh>
    <phoneticPr fontId="1"/>
  </si>
  <si>
    <t xml:space="preserve">    営業利益</t>
    <rPh sb="4" eb="8">
      <t>エイギョウリエキ</t>
    </rPh>
    <phoneticPr fontId="1"/>
  </si>
  <si>
    <t xml:space="preserve">  個別固定費</t>
    <rPh sb="2" eb="4">
      <t>コベツ</t>
    </rPh>
    <rPh sb="4" eb="7">
      <t>コテイヒ</t>
    </rPh>
    <phoneticPr fontId="1"/>
  </si>
  <si>
    <t xml:space="preserve">  共通固定費</t>
    <rPh sb="2" eb="7">
      <t>キョウツウコテイヒ</t>
    </rPh>
    <phoneticPr fontId="1"/>
  </si>
  <si>
    <t>◎差額法</t>
    <rPh sb="1" eb="3">
      <t>サガク</t>
    </rPh>
    <rPh sb="3" eb="4">
      <t>ホウ</t>
    </rPh>
    <phoneticPr fontId="1"/>
  </si>
  <si>
    <t>◎総額方_受注した時としない時のP/Lで比べる</t>
    <rPh sb="1" eb="4">
      <t>ソウガクホウ</t>
    </rPh>
    <rPh sb="5" eb="7">
      <t>ジュチュウ</t>
    </rPh>
    <rPh sb="9" eb="10">
      <t>トキ</t>
    </rPh>
    <rPh sb="14" eb="15">
      <t>トキ</t>
    </rPh>
    <rPh sb="20" eb="21">
      <t>クラ</t>
    </rPh>
    <phoneticPr fontId="1"/>
  </si>
  <si>
    <t>C製品の生産販売停止か継続かの意思決定</t>
    <rPh sb="1" eb="3">
      <t>セイヒン</t>
    </rPh>
    <rPh sb="4" eb="6">
      <t>セイサン</t>
    </rPh>
    <rPh sb="6" eb="8">
      <t>ハンバイ</t>
    </rPh>
    <rPh sb="8" eb="10">
      <t>テイシ</t>
    </rPh>
    <rPh sb="11" eb="13">
      <t>ケイゾク</t>
    </rPh>
    <phoneticPr fontId="1"/>
  </si>
  <si>
    <t>追加受注の意思決定</t>
    <rPh sb="0" eb="4">
      <t>ツイカジュチュウ</t>
    </rPh>
    <rPh sb="5" eb="9">
      <t>イシケッテイ</t>
    </rPh>
    <phoneticPr fontId="1"/>
  </si>
  <si>
    <t>自製か購入か、或いは追加受注の可否</t>
    <rPh sb="0" eb="1">
      <t>ジ</t>
    </rPh>
    <rPh sb="1" eb="2">
      <t>セイ</t>
    </rPh>
    <rPh sb="3" eb="5">
      <t>コウニュウ</t>
    </rPh>
    <rPh sb="7" eb="8">
      <t>アル</t>
    </rPh>
    <rPh sb="10" eb="14">
      <t>ツイカジュチュウ</t>
    </rPh>
    <rPh sb="15" eb="17">
      <t>カヒ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</si>
</sst>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_ "/>
    <numFmt numFmtId="180" formatCode="#,##0_);[Red]\(#,##0\)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rgb="FF002060"/>
      <name val="Yu Gothic"/>
      <family val="3"/>
      <charset val="128"/>
      <scheme val="minor"/>
    </font>
    <font>
      <sz val="11"/>
      <color rgb="FF002060"/>
      <name val="Yu Gothic"/>
      <family val="3"/>
      <charset val="128"/>
      <scheme val="minor"/>
    </font>
    <font>
      <b/>
      <u val="doubleAccounting"/>
      <sz val="11"/>
      <color rgb="FF002060"/>
      <name val="Yu Gothic"/>
      <family val="3"/>
      <charset val="128"/>
      <scheme val="minor"/>
    </font>
    <font>
      <b/>
      <u/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179" fontId="0" fillId="0" borderId="0" xfId="0" applyNumberFormat="1"/>
    <xf numFmtId="0" fontId="0" fillId="0" borderId="0" xfId="0" applyFill="1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179" fontId="4" fillId="0" borderId="0" xfId="0" applyNumberFormat="1" applyFont="1"/>
    <xf numFmtId="0" fontId="3" fillId="0" borderId="0" xfId="0" applyFont="1" applyAlignment="1">
      <alignment horizontal="right"/>
    </xf>
    <xf numFmtId="179" fontId="3" fillId="0" borderId="0" xfId="0" applyNumberFormat="1" applyFont="1"/>
    <xf numFmtId="0" fontId="3" fillId="0" borderId="1" xfId="0" applyFont="1" applyBorder="1"/>
    <xf numFmtId="179" fontId="3" fillId="0" borderId="1" xfId="0" applyNumberFormat="1" applyFont="1" applyBorder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2" xfId="0" applyFont="1" applyBorder="1"/>
    <xf numFmtId="180" fontId="3" fillId="0" borderId="2" xfId="0" applyNumberFormat="1" applyFont="1" applyBorder="1"/>
    <xf numFmtId="0" fontId="3" fillId="0" borderId="0" xfId="0" applyFont="1" applyBorder="1"/>
    <xf numFmtId="180" fontId="3" fillId="0" borderId="0" xfId="0" applyNumberFormat="1" applyFont="1" applyBorder="1"/>
    <xf numFmtId="180" fontId="3" fillId="0" borderId="1" xfId="0" applyNumberFormat="1" applyFont="1" applyBorder="1"/>
    <xf numFmtId="180" fontId="3" fillId="0" borderId="0" xfId="0" applyNumberFormat="1" applyFont="1"/>
    <xf numFmtId="0" fontId="3" fillId="0" borderId="1" xfId="0" applyFont="1" applyBorder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179" fontId="3" fillId="0" borderId="3" xfId="0" applyNumberFormat="1" applyFont="1" applyBorder="1"/>
    <xf numFmtId="3" fontId="3" fillId="0" borderId="3" xfId="0" applyNumberFormat="1" applyFont="1" applyBorder="1"/>
    <xf numFmtId="0" fontId="3" fillId="0" borderId="0" xfId="0" applyFont="1" applyBorder="1" applyAlignment="1">
      <alignment horizontal="right"/>
    </xf>
    <xf numFmtId="179" fontId="3" fillId="0" borderId="0" xfId="0" applyNumberFormat="1" applyFont="1" applyBorder="1"/>
    <xf numFmtId="0" fontId="3" fillId="0" borderId="4" xfId="0" applyFont="1" applyBorder="1"/>
    <xf numFmtId="179" fontId="3" fillId="0" borderId="4" xfId="0" applyNumberFormat="1" applyFont="1" applyBorder="1"/>
    <xf numFmtId="3" fontId="3" fillId="0" borderId="4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Border="1"/>
    <xf numFmtId="179" fontId="3" fillId="0" borderId="4" xfId="0" applyNumberFormat="1" applyFont="1" applyBorder="1" applyAlignment="1">
      <alignment horizontal="center"/>
    </xf>
    <xf numFmtId="180" fontId="3" fillId="0" borderId="3" xfId="0" applyNumberFormat="1" applyFont="1" applyBorder="1"/>
    <xf numFmtId="180" fontId="3" fillId="0" borderId="4" xfId="0" applyNumberFormat="1" applyFont="1" applyBorder="1"/>
    <xf numFmtId="180" fontId="5" fillId="0" borderId="0" xfId="0" applyNumberFormat="1" applyFont="1" applyBorder="1"/>
    <xf numFmtId="0" fontId="6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workbookViewId="0">
      <selection activeCell="A2" sqref="A2"/>
    </sheetView>
  </sheetViews>
  <sheetFormatPr defaultRowHeight="18"/>
  <cols>
    <col min="1" max="2" width="2.58203125" customWidth="1"/>
    <col min="6" max="6" width="10.4140625" bestFit="1" customWidth="1"/>
    <col min="7" max="7" width="10.25" customWidth="1"/>
    <col min="8" max="8" width="3.1640625" customWidth="1"/>
    <col min="10" max="12" width="11.58203125" customWidth="1"/>
  </cols>
  <sheetData>
    <row r="1" spans="2:13" ht="20">
      <c r="B1" s="40" t="s">
        <v>153</v>
      </c>
    </row>
    <row r="3" spans="2:13">
      <c r="B3" t="s">
        <v>0</v>
      </c>
    </row>
    <row r="4" spans="2:13">
      <c r="B4" t="s">
        <v>1</v>
      </c>
    </row>
    <row r="5" spans="2:13">
      <c r="B5" s="1" t="s">
        <v>2</v>
      </c>
    </row>
    <row r="6" spans="2:13">
      <c r="B6" t="s">
        <v>3</v>
      </c>
    </row>
    <row r="8" spans="2:13">
      <c r="B8" t="s">
        <v>4</v>
      </c>
    </row>
    <row r="9" spans="2:13">
      <c r="C9" s="7" t="s">
        <v>150</v>
      </c>
      <c r="D9" s="7"/>
      <c r="E9" s="7"/>
      <c r="F9" s="7"/>
      <c r="G9" s="7"/>
      <c r="I9" s="7" t="s">
        <v>151</v>
      </c>
      <c r="J9" s="7"/>
      <c r="K9" s="7"/>
      <c r="L9" s="7"/>
    </row>
    <row r="10" spans="2:13">
      <c r="C10" s="7"/>
      <c r="D10" s="7"/>
      <c r="E10" s="7"/>
      <c r="F10" s="7"/>
      <c r="G10" s="7"/>
      <c r="I10" s="7"/>
      <c r="J10" s="15" t="s">
        <v>20</v>
      </c>
      <c r="K10" s="15" t="s">
        <v>21</v>
      </c>
      <c r="L10" s="15" t="s">
        <v>22</v>
      </c>
    </row>
    <row r="11" spans="2:13">
      <c r="C11" s="7" t="s">
        <v>5</v>
      </c>
      <c r="D11" s="7"/>
      <c r="E11" s="10" t="s">
        <v>9</v>
      </c>
      <c r="F11" s="11"/>
      <c r="G11" s="11">
        <f>800*1000</f>
        <v>800000</v>
      </c>
      <c r="I11" s="16" t="s">
        <v>17</v>
      </c>
      <c r="J11" s="17">
        <f>1000*9000+800*1000</f>
        <v>9800000</v>
      </c>
      <c r="K11" s="17">
        <f>1000*9000</f>
        <v>9000000</v>
      </c>
      <c r="L11" s="17">
        <f>J11-K11</f>
        <v>800000</v>
      </c>
    </row>
    <row r="12" spans="2:13">
      <c r="C12" s="7" t="s">
        <v>6</v>
      </c>
      <c r="D12" s="7"/>
      <c r="E12" s="7"/>
      <c r="F12" s="11"/>
      <c r="G12" s="11"/>
      <c r="I12" s="18" t="s">
        <v>18</v>
      </c>
      <c r="J12" s="19">
        <f>SUM(J13:J14)</f>
        <v>9000000</v>
      </c>
      <c r="K12" s="19">
        <f>SUM(K13:K14)</f>
        <v>8500000</v>
      </c>
      <c r="L12" s="19">
        <f t="shared" ref="L12:L15" si="0">J12-K12</f>
        <v>500000</v>
      </c>
    </row>
    <row r="13" spans="2:13">
      <c r="C13" s="7" t="s">
        <v>7</v>
      </c>
      <c r="D13" s="7"/>
      <c r="E13" s="10" t="s">
        <v>10</v>
      </c>
      <c r="F13" s="11">
        <f>500*1000</f>
        <v>500000</v>
      </c>
      <c r="G13" s="7"/>
      <c r="I13" s="18" t="s">
        <v>7</v>
      </c>
      <c r="J13" s="19">
        <f>500*10000</f>
        <v>5000000</v>
      </c>
      <c r="K13" s="19">
        <f>500*9000</f>
        <v>4500000</v>
      </c>
      <c r="L13" s="19">
        <f t="shared" si="0"/>
        <v>500000</v>
      </c>
    </row>
    <row r="14" spans="2:13">
      <c r="C14" s="12" t="s">
        <v>8</v>
      </c>
      <c r="D14" s="12"/>
      <c r="E14" s="12"/>
      <c r="F14" s="13">
        <v>0</v>
      </c>
      <c r="G14" s="13">
        <f>SUM(F13:F14)</f>
        <v>500000</v>
      </c>
      <c r="I14" s="12" t="s">
        <v>8</v>
      </c>
      <c r="J14" s="20">
        <f>4000000</f>
        <v>4000000</v>
      </c>
      <c r="K14" s="20">
        <f>4000000</f>
        <v>4000000</v>
      </c>
      <c r="L14" s="20">
        <f t="shared" si="0"/>
        <v>0</v>
      </c>
    </row>
    <row r="15" spans="2:13">
      <c r="C15" s="14" t="s">
        <v>11</v>
      </c>
      <c r="D15" s="7"/>
      <c r="E15" s="7"/>
      <c r="F15" s="7"/>
      <c r="G15" s="11">
        <f>G11-G14</f>
        <v>300000</v>
      </c>
      <c r="I15" s="7" t="s">
        <v>19</v>
      </c>
      <c r="J15" s="21">
        <f>J11-J12</f>
        <v>800000</v>
      </c>
      <c r="K15" s="21">
        <f>K11-K12</f>
        <v>500000</v>
      </c>
      <c r="L15" s="21">
        <f t="shared" si="0"/>
        <v>300000</v>
      </c>
      <c r="M15" t="s">
        <v>16</v>
      </c>
    </row>
    <row r="17" spans="2:13">
      <c r="B17" t="s">
        <v>12</v>
      </c>
    </row>
    <row r="18" spans="2:13">
      <c r="C18" s="7" t="s">
        <v>150</v>
      </c>
      <c r="D18" s="7"/>
      <c r="E18" s="7"/>
      <c r="F18" s="7"/>
      <c r="G18" s="7"/>
      <c r="I18" s="7" t="s">
        <v>151</v>
      </c>
    </row>
    <row r="19" spans="2:13">
      <c r="C19" s="7"/>
      <c r="D19" s="7"/>
      <c r="E19" s="7"/>
      <c r="F19" s="7"/>
      <c r="G19" s="7"/>
      <c r="I19" s="7"/>
      <c r="J19" s="15" t="s">
        <v>20</v>
      </c>
      <c r="K19" s="15" t="s">
        <v>21</v>
      </c>
      <c r="L19" s="15" t="s">
        <v>22</v>
      </c>
    </row>
    <row r="20" spans="2:13">
      <c r="C20" s="7" t="s">
        <v>5</v>
      </c>
      <c r="D20" s="7"/>
      <c r="E20" s="10" t="s">
        <v>13</v>
      </c>
      <c r="F20" s="11"/>
      <c r="G20" s="11">
        <f>600*2000</f>
        <v>1200000</v>
      </c>
      <c r="I20" s="16" t="s">
        <v>17</v>
      </c>
      <c r="J20" s="17">
        <f>1000*9000+600*2000</f>
        <v>10200000</v>
      </c>
      <c r="K20" s="17">
        <f>1000*9000</f>
        <v>9000000</v>
      </c>
      <c r="L20" s="17">
        <f>J20-K20</f>
        <v>1200000</v>
      </c>
    </row>
    <row r="21" spans="2:13">
      <c r="C21" s="7" t="s">
        <v>6</v>
      </c>
      <c r="D21" s="7"/>
      <c r="E21" s="7"/>
      <c r="F21" s="11"/>
      <c r="G21" s="11"/>
      <c r="I21" s="18" t="s">
        <v>18</v>
      </c>
      <c r="J21" s="19">
        <f>SUM(J22:J23)</f>
        <v>9750000</v>
      </c>
      <c r="K21" s="19">
        <f>SUM(K22:K23)</f>
        <v>8500000</v>
      </c>
      <c r="L21" s="19">
        <f t="shared" ref="L21:L24" si="1">J21-K21</f>
        <v>1250000</v>
      </c>
    </row>
    <row r="22" spans="2:13">
      <c r="C22" s="7" t="s">
        <v>7</v>
      </c>
      <c r="D22" s="7"/>
      <c r="E22" s="10" t="s">
        <v>15</v>
      </c>
      <c r="F22" s="11">
        <f>500*2000</f>
        <v>1000000</v>
      </c>
      <c r="G22" s="7"/>
      <c r="I22" s="18" t="s">
        <v>7</v>
      </c>
      <c r="J22" s="19">
        <f>500*11000+1000*250</f>
        <v>5750000</v>
      </c>
      <c r="K22" s="19">
        <f>500*9000</f>
        <v>4500000</v>
      </c>
      <c r="L22" s="19">
        <f t="shared" si="1"/>
        <v>1250000</v>
      </c>
    </row>
    <row r="23" spans="2:13">
      <c r="C23" s="12" t="s">
        <v>8</v>
      </c>
      <c r="D23" s="12"/>
      <c r="E23" s="22" t="s">
        <v>14</v>
      </c>
      <c r="F23" s="13">
        <f>250*1000</f>
        <v>250000</v>
      </c>
      <c r="G23" s="13">
        <f>SUM(F22:F23)</f>
        <v>1250000</v>
      </c>
      <c r="I23" s="12" t="s">
        <v>8</v>
      </c>
      <c r="J23" s="20">
        <f>4000000</f>
        <v>4000000</v>
      </c>
      <c r="K23" s="20">
        <f>4000000</f>
        <v>4000000</v>
      </c>
      <c r="L23" s="20">
        <f t="shared" si="1"/>
        <v>0</v>
      </c>
    </row>
    <row r="24" spans="2:13">
      <c r="C24" s="14" t="s">
        <v>11</v>
      </c>
      <c r="D24" s="7"/>
      <c r="E24" s="7"/>
      <c r="F24" s="7"/>
      <c r="G24" s="21">
        <f>G20-G23</f>
        <v>-50000</v>
      </c>
      <c r="I24" s="7" t="s">
        <v>19</v>
      </c>
      <c r="J24" s="21">
        <f>J20-J21</f>
        <v>450000</v>
      </c>
      <c r="K24" s="21">
        <f>K20-K21</f>
        <v>500000</v>
      </c>
      <c r="L24" s="21">
        <f t="shared" si="1"/>
        <v>-50000</v>
      </c>
      <c r="M24" t="s">
        <v>25</v>
      </c>
    </row>
    <row r="26" spans="2:13">
      <c r="M26" t="s">
        <v>24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87397-3914-4B44-A0D7-2D86A2364D77}">
  <dimension ref="B1:T53"/>
  <sheetViews>
    <sheetView workbookViewId="0">
      <selection activeCell="A2" sqref="A2"/>
    </sheetView>
  </sheetViews>
  <sheetFormatPr defaultRowHeight="18"/>
  <cols>
    <col min="1" max="1" width="2.6640625" customWidth="1"/>
    <col min="2" max="3" width="2.9140625" customWidth="1"/>
    <col min="7" max="8" width="8.6640625" customWidth="1"/>
    <col min="11" max="11" width="13.1640625" customWidth="1"/>
    <col min="12" max="12" width="9.33203125" customWidth="1"/>
    <col min="13" max="13" width="10.4140625" bestFit="1" customWidth="1"/>
    <col min="14" max="14" width="0.75" customWidth="1"/>
    <col min="15" max="15" width="10.4140625" bestFit="1" customWidth="1"/>
    <col min="16" max="16" width="8.6640625" customWidth="1"/>
    <col min="18" max="18" width="9.9140625" bestFit="1" customWidth="1"/>
    <col min="19" max="19" width="0.9140625" customWidth="1"/>
    <col min="20" max="20" width="9.6640625" bestFit="1" customWidth="1"/>
  </cols>
  <sheetData>
    <row r="1" spans="2:4" ht="20">
      <c r="B1" s="40" t="s">
        <v>154</v>
      </c>
    </row>
    <row r="3" spans="2:4">
      <c r="B3" t="s">
        <v>73</v>
      </c>
    </row>
    <row r="4" spans="2:4">
      <c r="D4" t="s">
        <v>26</v>
      </c>
    </row>
    <row r="5" spans="2:4">
      <c r="D5" t="s">
        <v>27</v>
      </c>
    </row>
    <row r="6" spans="2:4">
      <c r="D6" t="s">
        <v>28</v>
      </c>
    </row>
    <row r="7" spans="2:4">
      <c r="D7" t="s">
        <v>29</v>
      </c>
    </row>
    <row r="8" spans="2:4">
      <c r="C8" t="s">
        <v>72</v>
      </c>
    </row>
    <row r="9" spans="2:4">
      <c r="C9" t="s">
        <v>74</v>
      </c>
    </row>
    <row r="11" spans="2:4">
      <c r="B11" s="6" t="s">
        <v>71</v>
      </c>
    </row>
    <row r="12" spans="2:4">
      <c r="B12" t="s">
        <v>30</v>
      </c>
    </row>
    <row r="13" spans="2:4">
      <c r="C13" t="s">
        <v>75</v>
      </c>
    </row>
    <row r="14" spans="2:4">
      <c r="C14" t="s">
        <v>76</v>
      </c>
    </row>
    <row r="15" spans="2:4">
      <c r="C15" t="s">
        <v>77</v>
      </c>
    </row>
    <row r="16" spans="2:4">
      <c r="D16" t="s">
        <v>31</v>
      </c>
    </row>
    <row r="17" spans="2:20">
      <c r="D17" t="s">
        <v>32</v>
      </c>
    </row>
    <row r="18" spans="2:20">
      <c r="D18" t="s">
        <v>33</v>
      </c>
    </row>
    <row r="19" spans="2:20">
      <c r="D19" t="s">
        <v>34</v>
      </c>
    </row>
    <row r="20" spans="2:20">
      <c r="D20" t="s">
        <v>35</v>
      </c>
    </row>
    <row r="21" spans="2:20">
      <c r="B21" t="s">
        <v>67</v>
      </c>
    </row>
    <row r="22" spans="2:20">
      <c r="B22" t="s">
        <v>36</v>
      </c>
      <c r="L22" s="2"/>
      <c r="M22" s="3"/>
    </row>
    <row r="23" spans="2:20" ht="18.5" thickBot="1">
      <c r="D23" t="s">
        <v>37</v>
      </c>
      <c r="J23" s="7" t="s">
        <v>69</v>
      </c>
      <c r="K23" s="7"/>
      <c r="L23" s="7"/>
      <c r="M23" s="11"/>
      <c r="N23" s="7"/>
      <c r="O23" s="7" t="s">
        <v>70</v>
      </c>
      <c r="P23" s="7"/>
      <c r="Q23" s="7"/>
      <c r="R23" s="7"/>
      <c r="S23" s="7"/>
      <c r="T23" s="7" t="s">
        <v>66</v>
      </c>
    </row>
    <row r="24" spans="2:20">
      <c r="D24" t="s">
        <v>38</v>
      </c>
      <c r="J24" s="23" t="s">
        <v>54</v>
      </c>
      <c r="K24" s="23"/>
      <c r="L24" s="24" t="s">
        <v>56</v>
      </c>
      <c r="M24" s="25">
        <f>1000*500</f>
        <v>500000</v>
      </c>
      <c r="N24" s="7"/>
      <c r="O24" s="23" t="s">
        <v>61</v>
      </c>
      <c r="P24" s="23"/>
      <c r="Q24" s="24" t="s">
        <v>62</v>
      </c>
      <c r="R24" s="26">
        <f>3200*500</f>
        <v>1600000</v>
      </c>
      <c r="S24" s="7"/>
      <c r="T24" s="23"/>
    </row>
    <row r="25" spans="2:20">
      <c r="D25" t="s">
        <v>39</v>
      </c>
      <c r="J25" s="18" t="s">
        <v>54</v>
      </c>
      <c r="K25" s="18"/>
      <c r="L25" s="27" t="s">
        <v>59</v>
      </c>
      <c r="M25" s="28">
        <f>900*2*500</f>
        <v>900000</v>
      </c>
      <c r="N25" s="7"/>
      <c r="O25" s="18"/>
      <c r="P25" s="18"/>
      <c r="Q25" s="18"/>
      <c r="R25" s="18"/>
      <c r="S25" s="7"/>
      <c r="T25" s="18"/>
    </row>
    <row r="26" spans="2:20">
      <c r="D26" t="s">
        <v>40</v>
      </c>
      <c r="J26" s="18" t="s">
        <v>57</v>
      </c>
      <c r="K26" s="18"/>
      <c r="L26" s="27" t="s">
        <v>58</v>
      </c>
      <c r="M26" s="28">
        <f>100*1*500</f>
        <v>50000</v>
      </c>
      <c r="N26" s="7"/>
      <c r="O26" s="18"/>
      <c r="P26" s="18"/>
      <c r="Q26" s="18"/>
      <c r="R26" s="18"/>
      <c r="S26" s="7"/>
      <c r="T26" s="18"/>
    </row>
    <row r="27" spans="2:20">
      <c r="D27" t="s">
        <v>41</v>
      </c>
      <c r="J27" s="18" t="s">
        <v>55</v>
      </c>
      <c r="K27" s="18"/>
      <c r="L27" s="18"/>
      <c r="M27" s="28">
        <v>50000</v>
      </c>
      <c r="N27" s="7"/>
      <c r="O27" s="18"/>
      <c r="P27" s="18"/>
      <c r="Q27" s="18"/>
      <c r="R27" s="18"/>
      <c r="S27" s="7"/>
      <c r="T27" s="18"/>
    </row>
    <row r="28" spans="2:20" ht="18.5" thickBot="1">
      <c r="C28" t="s">
        <v>42</v>
      </c>
      <c r="J28" s="29" t="s">
        <v>60</v>
      </c>
      <c r="K28" s="29"/>
      <c r="L28" s="29"/>
      <c r="M28" s="30">
        <f>SUM(M24:M27)</f>
        <v>1500000</v>
      </c>
      <c r="N28" s="7"/>
      <c r="O28" s="29" t="s">
        <v>60</v>
      </c>
      <c r="P28" s="29"/>
      <c r="Q28" s="29"/>
      <c r="R28" s="31">
        <f>SUM(R24:R27)</f>
        <v>1600000</v>
      </c>
      <c r="S28" s="7"/>
      <c r="T28" s="30" t="s">
        <v>63</v>
      </c>
    </row>
    <row r="29" spans="2:20">
      <c r="D29" t="s">
        <v>43</v>
      </c>
      <c r="J29" s="4"/>
      <c r="K29" s="5"/>
      <c r="L29" s="5"/>
      <c r="M29" s="5"/>
      <c r="N29" s="5"/>
      <c r="O29" s="4"/>
      <c r="P29" s="5"/>
      <c r="Q29" s="5"/>
      <c r="R29" s="5"/>
    </row>
    <row r="30" spans="2:20">
      <c r="B30" s="6" t="s">
        <v>65</v>
      </c>
    </row>
    <row r="32" spans="2:20">
      <c r="B32" s="6" t="s">
        <v>78</v>
      </c>
    </row>
    <row r="33" spans="2:20">
      <c r="B33" s="6" t="s">
        <v>82</v>
      </c>
    </row>
    <row r="34" spans="2:20">
      <c r="C34" t="s">
        <v>79</v>
      </c>
    </row>
    <row r="35" spans="2:20">
      <c r="C35" t="s">
        <v>80</v>
      </c>
    </row>
    <row r="36" spans="2:20">
      <c r="C36" t="s">
        <v>81</v>
      </c>
    </row>
    <row r="37" spans="2:20">
      <c r="L37" s="2"/>
      <c r="M37" s="3"/>
    </row>
    <row r="38" spans="2:20" ht="18.5" thickBot="1">
      <c r="B38" t="s">
        <v>44</v>
      </c>
      <c r="J38" s="7" t="s">
        <v>83</v>
      </c>
      <c r="K38" s="8"/>
      <c r="L38" s="8"/>
      <c r="M38" s="9"/>
      <c r="N38" s="8"/>
      <c r="O38" s="7" t="s">
        <v>84</v>
      </c>
      <c r="P38" s="8"/>
      <c r="Q38" s="8"/>
      <c r="R38" s="8"/>
      <c r="S38" s="8"/>
      <c r="T38" s="15" t="s">
        <v>66</v>
      </c>
    </row>
    <row r="39" spans="2:20">
      <c r="C39" t="s">
        <v>45</v>
      </c>
      <c r="J39" s="23" t="s">
        <v>17</v>
      </c>
      <c r="K39" s="23"/>
      <c r="L39" s="24" t="s">
        <v>90</v>
      </c>
      <c r="M39" s="25">
        <f>2500*300</f>
        <v>750000</v>
      </c>
      <c r="N39" s="7"/>
      <c r="O39" s="23"/>
      <c r="P39" s="23"/>
      <c r="Q39" s="24"/>
      <c r="R39" s="26"/>
      <c r="S39" s="7"/>
      <c r="T39" s="32"/>
    </row>
    <row r="40" spans="2:20">
      <c r="D40" t="s">
        <v>46</v>
      </c>
      <c r="J40" s="18" t="s">
        <v>87</v>
      </c>
      <c r="K40" s="18"/>
      <c r="L40" s="27"/>
      <c r="M40" s="28"/>
      <c r="N40" s="7"/>
      <c r="O40" s="7" t="s">
        <v>97</v>
      </c>
      <c r="P40" s="7"/>
      <c r="Q40" s="7"/>
      <c r="R40" s="7"/>
      <c r="S40" s="7"/>
      <c r="T40" s="33"/>
    </row>
    <row r="41" spans="2:20">
      <c r="D41" t="s">
        <v>47</v>
      </c>
      <c r="J41" s="18" t="s">
        <v>93</v>
      </c>
      <c r="K41" s="18"/>
      <c r="L41" s="27" t="s">
        <v>91</v>
      </c>
      <c r="M41" s="28">
        <f>800*300</f>
        <v>240000</v>
      </c>
      <c r="N41" s="7"/>
      <c r="O41" s="18" t="s">
        <v>85</v>
      </c>
      <c r="P41" s="18"/>
      <c r="Q41" s="27" t="s">
        <v>86</v>
      </c>
      <c r="R41" s="34">
        <v>-100000</v>
      </c>
      <c r="S41" s="7"/>
      <c r="T41" s="33"/>
    </row>
    <row r="42" spans="2:20">
      <c r="D42" t="s">
        <v>48</v>
      </c>
      <c r="J42" s="18" t="s">
        <v>92</v>
      </c>
      <c r="K42" s="18"/>
      <c r="L42" s="27" t="s">
        <v>94</v>
      </c>
      <c r="M42" s="28">
        <f>1000*300</f>
        <v>300000</v>
      </c>
      <c r="N42" s="7"/>
      <c r="O42" s="18"/>
      <c r="P42" s="18"/>
      <c r="Q42" s="18"/>
      <c r="R42" s="18"/>
      <c r="S42" s="7"/>
      <c r="T42" s="33"/>
    </row>
    <row r="43" spans="2:20">
      <c r="D43" t="s">
        <v>49</v>
      </c>
      <c r="J43" s="18" t="s">
        <v>57</v>
      </c>
      <c r="K43" s="18"/>
      <c r="L43" s="27" t="s">
        <v>95</v>
      </c>
      <c r="M43" s="28">
        <f>100*300</f>
        <v>30000</v>
      </c>
      <c r="N43" s="7"/>
      <c r="O43" s="18"/>
      <c r="P43" s="18"/>
      <c r="Q43" s="18"/>
      <c r="R43" s="18"/>
      <c r="S43" s="7"/>
      <c r="T43" s="33"/>
    </row>
    <row r="44" spans="2:20">
      <c r="D44" t="s">
        <v>50</v>
      </c>
      <c r="J44" s="12" t="s">
        <v>88</v>
      </c>
      <c r="K44" s="12"/>
      <c r="L44" s="12"/>
      <c r="M44" s="13">
        <f>SUM(M41:M43)</f>
        <v>570000</v>
      </c>
      <c r="N44" s="7"/>
      <c r="O44" s="12" t="s">
        <v>98</v>
      </c>
      <c r="P44" s="12"/>
      <c r="Q44" s="12"/>
      <c r="R44" s="35">
        <f>SUM(R41:R43)</f>
        <v>-100000</v>
      </c>
      <c r="S44" s="7"/>
      <c r="T44" s="33"/>
    </row>
    <row r="45" spans="2:20" ht="18.5" thickBot="1">
      <c r="C45" t="s">
        <v>68</v>
      </c>
      <c r="J45" s="29" t="s">
        <v>89</v>
      </c>
      <c r="K45" s="29"/>
      <c r="L45" s="29"/>
      <c r="M45" s="30">
        <f>M39-M44</f>
        <v>180000</v>
      </c>
      <c r="N45" s="7"/>
      <c r="O45" s="29" t="s">
        <v>64</v>
      </c>
      <c r="P45" s="29"/>
      <c r="Q45" s="29"/>
      <c r="R45" s="31">
        <f>SUM(R39:R43)</f>
        <v>-100000</v>
      </c>
      <c r="S45" s="7"/>
      <c r="T45" s="36" t="s">
        <v>96</v>
      </c>
    </row>
    <row r="46" spans="2:20">
      <c r="D46" t="s">
        <v>53</v>
      </c>
      <c r="J46" s="4"/>
      <c r="K46" s="5"/>
      <c r="L46" s="5"/>
      <c r="M46" s="5"/>
      <c r="N46" s="5"/>
      <c r="O46" s="4"/>
      <c r="P46" s="5"/>
      <c r="Q46" s="5"/>
      <c r="R46" s="5"/>
    </row>
    <row r="48" spans="2:20">
      <c r="B48" s="6" t="s">
        <v>51</v>
      </c>
    </row>
    <row r="49" spans="2:3">
      <c r="B49" t="s">
        <v>99</v>
      </c>
    </row>
    <row r="50" spans="2:3">
      <c r="C50" t="s">
        <v>100</v>
      </c>
    </row>
    <row r="51" spans="2:3">
      <c r="C51" t="s">
        <v>101</v>
      </c>
    </row>
    <row r="52" spans="2:3">
      <c r="C52" t="s">
        <v>52</v>
      </c>
    </row>
    <row r="53" spans="2:3">
      <c r="C53" t="s">
        <v>102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4E53D-6A7C-43A1-928F-99C4CD7CE745}">
  <dimension ref="B1:J97"/>
  <sheetViews>
    <sheetView workbookViewId="0">
      <selection activeCell="A2" sqref="A2"/>
    </sheetView>
  </sheetViews>
  <sheetFormatPr defaultRowHeight="18"/>
  <cols>
    <col min="1" max="3" width="2.5" customWidth="1"/>
    <col min="4" max="4" width="13.08203125" customWidth="1"/>
    <col min="5" max="7" width="10.75" bestFit="1" customWidth="1"/>
    <col min="8" max="8" width="10.6640625" bestFit="1" customWidth="1"/>
    <col min="9" max="9" width="2.08203125" customWidth="1"/>
  </cols>
  <sheetData>
    <row r="1" spans="2:10" ht="20">
      <c r="B1" s="40" t="s">
        <v>152</v>
      </c>
    </row>
    <row r="3" spans="2:10">
      <c r="B3" t="s">
        <v>103</v>
      </c>
    </row>
    <row r="4" spans="2:10">
      <c r="B4" t="s">
        <v>104</v>
      </c>
    </row>
    <row r="5" spans="2:10" ht="18.5" thickBot="1">
      <c r="D5" s="7" t="s">
        <v>137</v>
      </c>
      <c r="E5" s="7" t="s">
        <v>133</v>
      </c>
      <c r="F5" s="7" t="s">
        <v>134</v>
      </c>
      <c r="G5" s="7" t="s">
        <v>135</v>
      </c>
      <c r="H5" s="7" t="s">
        <v>136</v>
      </c>
    </row>
    <row r="6" spans="2:10">
      <c r="D6" s="23" t="s">
        <v>17</v>
      </c>
      <c r="E6" s="37">
        <v>2000000</v>
      </c>
      <c r="F6" s="37">
        <v>4000000</v>
      </c>
      <c r="G6" s="37">
        <v>3000000</v>
      </c>
      <c r="H6" s="37">
        <f>SUM(E6:G6)</f>
        <v>9000000</v>
      </c>
      <c r="J6" t="s">
        <v>138</v>
      </c>
    </row>
    <row r="7" spans="2:10">
      <c r="D7" s="18" t="s">
        <v>129</v>
      </c>
      <c r="E7" s="19">
        <v>1500000</v>
      </c>
      <c r="F7" s="19">
        <v>2500000</v>
      </c>
      <c r="G7" s="19">
        <v>2400000</v>
      </c>
      <c r="H7" s="19">
        <f>SUM(E7:G7)</f>
        <v>6400000</v>
      </c>
      <c r="J7" t="s">
        <v>139</v>
      </c>
    </row>
    <row r="8" spans="2:10">
      <c r="D8" s="18" t="s">
        <v>130</v>
      </c>
      <c r="E8" s="19">
        <f>E6-E7</f>
        <v>500000</v>
      </c>
      <c r="F8" s="19">
        <f t="shared" ref="F8:H10" si="0">F6-F7</f>
        <v>1500000</v>
      </c>
      <c r="G8" s="19">
        <f t="shared" si="0"/>
        <v>600000</v>
      </c>
      <c r="H8" s="19">
        <f t="shared" si="0"/>
        <v>2600000</v>
      </c>
      <c r="J8" t="s">
        <v>140</v>
      </c>
    </row>
    <row r="9" spans="2:10">
      <c r="D9" s="18" t="s">
        <v>131</v>
      </c>
      <c r="E9" s="19">
        <v>100000</v>
      </c>
      <c r="F9" s="19">
        <v>300000</v>
      </c>
      <c r="G9" s="19">
        <v>150000</v>
      </c>
      <c r="H9" s="19">
        <f>SUM(E9:G9)</f>
        <v>550000</v>
      </c>
      <c r="J9" t="s">
        <v>141</v>
      </c>
    </row>
    <row r="10" spans="2:10">
      <c r="D10" s="18" t="s">
        <v>132</v>
      </c>
      <c r="E10" s="19">
        <f>E8-E9</f>
        <v>400000</v>
      </c>
      <c r="F10" s="19">
        <f t="shared" ref="F10" si="1">F8-F9</f>
        <v>1200000</v>
      </c>
      <c r="G10" s="19">
        <f t="shared" ref="G10" si="2">G8-G9</f>
        <v>450000</v>
      </c>
      <c r="H10" s="19">
        <f t="shared" si="0"/>
        <v>2050000</v>
      </c>
    </row>
    <row r="11" spans="2:10">
      <c r="D11" s="18" t="s">
        <v>23</v>
      </c>
      <c r="E11" s="19"/>
      <c r="F11" s="19"/>
      <c r="G11" s="19"/>
      <c r="H11" s="19"/>
    </row>
    <row r="12" spans="2:10">
      <c r="D12" s="18" t="s">
        <v>148</v>
      </c>
      <c r="E12" s="19">
        <v>150000</v>
      </c>
      <c r="F12" s="19">
        <v>500000</v>
      </c>
      <c r="G12" s="19">
        <v>250000</v>
      </c>
      <c r="H12" s="19">
        <f t="shared" ref="H12:H13" si="3">SUM(E12:G12)</f>
        <v>900000</v>
      </c>
    </row>
    <row r="13" spans="2:10" ht="18.5" thickBot="1">
      <c r="D13" s="29" t="s">
        <v>149</v>
      </c>
      <c r="E13" s="38">
        <v>200000</v>
      </c>
      <c r="F13" s="38">
        <v>400000</v>
      </c>
      <c r="G13" s="38">
        <v>300000</v>
      </c>
      <c r="H13" s="38">
        <f t="shared" si="3"/>
        <v>900000</v>
      </c>
    </row>
    <row r="14" spans="2:10">
      <c r="D14" s="7" t="s">
        <v>147</v>
      </c>
      <c r="E14" s="21">
        <f>E10-E12-E13</f>
        <v>50000</v>
      </c>
      <c r="F14" s="21">
        <f t="shared" ref="F14:H14" si="4">F10-F12-F13</f>
        <v>300000</v>
      </c>
      <c r="G14" s="21">
        <f t="shared" si="4"/>
        <v>-100000</v>
      </c>
      <c r="H14" s="21">
        <f t="shared" si="4"/>
        <v>250000</v>
      </c>
    </row>
    <row r="16" spans="2:10">
      <c r="B16" t="s">
        <v>105</v>
      </c>
    </row>
    <row r="17" spans="3:8">
      <c r="C17" t="s">
        <v>143</v>
      </c>
    </row>
    <row r="18" spans="3:8">
      <c r="C18" t="s">
        <v>142</v>
      </c>
    </row>
    <row r="20" spans="3:8" ht="18.5" thickBot="1">
      <c r="D20" s="7" t="s">
        <v>137</v>
      </c>
      <c r="E20" s="7" t="s">
        <v>133</v>
      </c>
      <c r="F20" s="7" t="s">
        <v>134</v>
      </c>
      <c r="G20" s="7" t="s">
        <v>135</v>
      </c>
      <c r="H20" s="7" t="s">
        <v>136</v>
      </c>
    </row>
    <row r="21" spans="3:8">
      <c r="D21" s="23" t="s">
        <v>17</v>
      </c>
      <c r="E21" s="37">
        <v>2000000</v>
      </c>
      <c r="F21" s="37">
        <v>4000000</v>
      </c>
      <c r="G21" s="37">
        <v>3000000</v>
      </c>
      <c r="H21" s="37">
        <f>SUM(E21:G21)</f>
        <v>9000000</v>
      </c>
    </row>
    <row r="22" spans="3:8">
      <c r="D22" s="18" t="s">
        <v>129</v>
      </c>
      <c r="E22" s="19">
        <v>1500000</v>
      </c>
      <c r="F22" s="19">
        <v>2500000</v>
      </c>
      <c r="G22" s="19">
        <v>2400000</v>
      </c>
      <c r="H22" s="19">
        <f>SUM(E22:G22)</f>
        <v>6400000</v>
      </c>
    </row>
    <row r="23" spans="3:8">
      <c r="D23" s="18" t="s">
        <v>130</v>
      </c>
      <c r="E23" s="17">
        <f>E21-E22</f>
        <v>500000</v>
      </c>
      <c r="F23" s="17">
        <f t="shared" ref="F23" si="5">F21-F22</f>
        <v>1500000</v>
      </c>
      <c r="G23" s="17">
        <f t="shared" ref="G23" si="6">G21-G22</f>
        <v>600000</v>
      </c>
      <c r="H23" s="17">
        <f t="shared" ref="H23" si="7">H21-H22</f>
        <v>2600000</v>
      </c>
    </row>
    <row r="24" spans="3:8">
      <c r="D24" s="18" t="s">
        <v>131</v>
      </c>
      <c r="E24" s="20">
        <v>100000</v>
      </c>
      <c r="F24" s="20">
        <v>300000</v>
      </c>
      <c r="G24" s="20">
        <v>150000</v>
      </c>
      <c r="H24" s="20">
        <f>SUM(E24:G24)</f>
        <v>550000</v>
      </c>
    </row>
    <row r="25" spans="3:8">
      <c r="D25" s="18" t="s">
        <v>132</v>
      </c>
      <c r="E25" s="19">
        <f>E23-E24</f>
        <v>400000</v>
      </c>
      <c r="F25" s="19">
        <f t="shared" ref="F25" si="8">F23-F24</f>
        <v>1200000</v>
      </c>
      <c r="G25" s="19">
        <f t="shared" ref="G25" si="9">G23-G24</f>
        <v>450000</v>
      </c>
      <c r="H25" s="19">
        <f t="shared" ref="H25" si="10">H23-H24</f>
        <v>2050000</v>
      </c>
    </row>
    <row r="26" spans="3:8">
      <c r="D26" s="18" t="s">
        <v>144</v>
      </c>
      <c r="E26" s="20">
        <v>150000</v>
      </c>
      <c r="F26" s="20">
        <v>500000</v>
      </c>
      <c r="G26" s="20">
        <v>250000</v>
      </c>
      <c r="H26" s="19">
        <f>SUM(E26:G26)</f>
        <v>900000</v>
      </c>
    </row>
    <row r="27" spans="3:8" ht="19.5">
      <c r="D27" s="18" t="s">
        <v>145</v>
      </c>
      <c r="E27" s="39">
        <f t="shared" ref="E27:H29" si="11">E25-E26</f>
        <v>250000</v>
      </c>
      <c r="F27" s="39">
        <f t="shared" si="11"/>
        <v>700000</v>
      </c>
      <c r="G27" s="39">
        <f t="shared" si="11"/>
        <v>200000</v>
      </c>
      <c r="H27" s="17">
        <f t="shared" si="11"/>
        <v>1150000</v>
      </c>
    </row>
    <row r="28" spans="3:8">
      <c r="D28" s="18" t="s">
        <v>146</v>
      </c>
      <c r="E28" s="19"/>
      <c r="F28" s="19"/>
      <c r="G28" s="19"/>
      <c r="H28" s="20">
        <v>900000</v>
      </c>
    </row>
    <row r="29" spans="3:8" ht="19.5">
      <c r="D29" s="7" t="s">
        <v>147</v>
      </c>
      <c r="E29" s="21"/>
      <c r="F29" s="21"/>
      <c r="G29" s="21"/>
      <c r="H29" s="39">
        <f t="shared" si="11"/>
        <v>250000</v>
      </c>
    </row>
    <row r="63" spans="9:9">
      <c r="I63" t="s">
        <v>106</v>
      </c>
    </row>
    <row r="64" spans="9:9">
      <c r="I64" t="s">
        <v>107</v>
      </c>
    </row>
    <row r="65" spans="9:9">
      <c r="I65" t="s">
        <v>108</v>
      </c>
    </row>
    <row r="66" spans="9:9">
      <c r="I66" t="s">
        <v>109</v>
      </c>
    </row>
    <row r="67" spans="9:9">
      <c r="I67" t="s">
        <v>110</v>
      </c>
    </row>
    <row r="69" spans="9:9">
      <c r="I69" t="s">
        <v>111</v>
      </c>
    </row>
    <row r="70" spans="9:9">
      <c r="I70" t="s">
        <v>112</v>
      </c>
    </row>
    <row r="71" spans="9:9">
      <c r="I71" t="s">
        <v>113</v>
      </c>
    </row>
    <row r="74" spans="9:9">
      <c r="I74" t="s">
        <v>114</v>
      </c>
    </row>
    <row r="75" spans="9:9">
      <c r="I75" t="s">
        <v>115</v>
      </c>
    </row>
    <row r="76" spans="9:9">
      <c r="I76" t="s">
        <v>116</v>
      </c>
    </row>
    <row r="80" spans="9:9">
      <c r="I80" t="s">
        <v>117</v>
      </c>
    </row>
    <row r="81" spans="9:9">
      <c r="I81" t="s">
        <v>118</v>
      </c>
    </row>
    <row r="82" spans="9:9">
      <c r="I82" t="s">
        <v>119</v>
      </c>
    </row>
    <row r="83" spans="9:9">
      <c r="I83" t="s">
        <v>120</v>
      </c>
    </row>
    <row r="84" spans="9:9">
      <c r="I84" t="s">
        <v>121</v>
      </c>
    </row>
    <row r="86" spans="9:9">
      <c r="I86" t="s">
        <v>122</v>
      </c>
    </row>
    <row r="87" spans="9:9">
      <c r="I87" t="s">
        <v>123</v>
      </c>
    </row>
    <row r="88" spans="9:9">
      <c r="I88" t="s">
        <v>124</v>
      </c>
    </row>
    <row r="91" spans="9:9">
      <c r="I91" t="s">
        <v>125</v>
      </c>
    </row>
    <row r="92" spans="9:9">
      <c r="I92" t="s">
        <v>126</v>
      </c>
    </row>
    <row r="93" spans="9:9">
      <c r="I93" t="s">
        <v>127</v>
      </c>
    </row>
    <row r="97" spans="9:9">
      <c r="I97" t="s">
        <v>128</v>
      </c>
    </row>
  </sheetData>
  <phoneticPr fontId="1"/>
  <pageMargins left="0.7" right="0.7" top="0.75" bottom="0.75" header="0.3" footer="0.3"/>
  <ignoredErrors>
    <ignoredError sqref="H8:H9 H23:H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ケース1</vt:lpstr>
      <vt:lpstr>ケース2</vt:lpstr>
      <vt:lpstr>ケース3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KAWASHIMA</dc:creator>
  <cp:lastModifiedBy>Hajime KAWASHIMA</cp:lastModifiedBy>
  <cp:lastPrinted>2022-03-09T04:00:22Z</cp:lastPrinted>
  <dcterms:created xsi:type="dcterms:W3CDTF">2015-06-05T18:19:34Z</dcterms:created>
  <dcterms:modified xsi:type="dcterms:W3CDTF">2022-03-09T07:17:44Z</dcterms:modified>
</cp:coreProperties>
</file>